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ebextensions/webextension1.xml" ContentType="application/vnd.ms-office.webextens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mchs-my.sharepoint.com/personal/crowds_upmc_edu/Documents/MDrive/MATRIX/CTH/MATRIX_001/Scheduler/Version_Current/"/>
    </mc:Choice>
  </mc:AlternateContent>
  <xr:revisionPtr revIDLastSave="835" documentId="8_{D7DFE7F2-0E5A-4137-9FB4-E70A6C27709C}" xr6:coauthVersionLast="47" xr6:coauthVersionMax="47" xr10:uidLastSave="{551D918D-7364-4BE5-BB1A-CA4DBBF4E78F}"/>
  <bookViews>
    <workbookView xWindow="-120" yWindow="-120" windowWidth="29040" windowHeight="15840" xr2:uid="{8579AC67-3C3B-4940-998A-655A81A72214}"/>
  </bookViews>
  <sheets>
    <sheet name="MATRIX-001 Scheduler" sheetId="2" r:id="rId1"/>
    <sheet name="Calculations Map" sheetId="1" r:id="rId2"/>
  </sheets>
  <definedNames>
    <definedName name="_xlnm.Print_Area" localSheetId="0">'MATRIX-001 Scheduler'!$A$1:$F$42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2" l="1"/>
  <c r="A8" i="2" l="1"/>
  <c r="G9" i="2"/>
  <c r="G17" i="2" l="1"/>
  <c r="D20" i="2"/>
  <c r="G20" i="2" s="1"/>
  <c r="E20" i="2"/>
  <c r="E18" i="2"/>
  <c r="D18" i="2"/>
  <c r="D17" i="2"/>
  <c r="E16" i="2"/>
  <c r="D16" i="2"/>
  <c r="G16" i="2" s="1"/>
  <c r="E15" i="2"/>
  <c r="D15" i="2"/>
  <c r="E14" i="2"/>
  <c r="D14" i="2"/>
  <c r="G18" i="2" l="1"/>
  <c r="G15" i="2"/>
  <c r="G14" i="2"/>
  <c r="E19" i="2" l="1"/>
  <c r="D19" i="2"/>
  <c r="G19" i="2"/>
</calcChain>
</file>

<file path=xl/sharedStrings.xml><?xml version="1.0" encoding="utf-8"?>
<sst xmlns="http://schemas.openxmlformats.org/spreadsheetml/2006/main" count="70" uniqueCount="46">
  <si>
    <t>V1</t>
  </si>
  <si>
    <t>Window Open Date</t>
  </si>
  <si>
    <t>Window Close Date</t>
  </si>
  <si>
    <t>Visit #</t>
  </si>
  <si>
    <t>Visit Label</t>
  </si>
  <si>
    <t>Scheduled Visit</t>
  </si>
  <si>
    <t>V2</t>
  </si>
  <si>
    <t>V3</t>
  </si>
  <si>
    <t>V4</t>
  </si>
  <si>
    <t>V5</t>
  </si>
  <si>
    <t>V6</t>
  </si>
  <si>
    <t>V7</t>
  </si>
  <si>
    <t>V8</t>
  </si>
  <si>
    <t>N/A</t>
  </si>
  <si>
    <t>Scheduled Visit Date</t>
  </si>
  <si>
    <t>PTID:</t>
  </si>
  <si>
    <t>Window Open           Date</t>
  </si>
  <si>
    <t xml:space="preserve">       visit date, then click on the date you would like in the calendar. </t>
  </si>
  <si>
    <t xml:space="preserve">       Click in the cell of  the visit where you would like to add a scheduled</t>
  </si>
  <si>
    <r>
      <rPr>
        <b/>
        <sz val="11"/>
        <color theme="1"/>
        <rFont val="Calibri"/>
        <family val="2"/>
        <scheme val="minor"/>
      </rPr>
      <t>NOTE FOR US SITES</t>
    </r>
    <r>
      <rPr>
        <sz val="11"/>
        <color theme="1"/>
        <rFont val="Calibri"/>
        <family val="2"/>
        <scheme val="minor"/>
      </rPr>
      <t xml:space="preserve">: Dates will </t>
    </r>
    <r>
      <rPr>
        <i/>
        <u/>
        <sz val="11"/>
        <color theme="1"/>
        <rFont val="Calibri"/>
        <family val="2"/>
        <scheme val="minor"/>
      </rPr>
      <t>display</t>
    </r>
    <r>
      <rPr>
        <sz val="11"/>
        <color theme="1"/>
        <rFont val="Calibri"/>
        <family val="2"/>
        <scheme val="minor"/>
      </rPr>
      <t xml:space="preserve"> DD/MM/YYYY format. However when hand keying in dates the MM/DD/YYYY format will be used. It is recommended to use the date picker calendar above to enter Scheduled Visit Dates.</t>
    </r>
  </si>
  <si>
    <t>MATRIX-001 Visit Scheduler: Visit Window Calculations Map</t>
  </si>
  <si>
    <t>Screening Visit</t>
  </si>
  <si>
    <t>Enrollment Visit</t>
  </si>
  <si>
    <t>Randomization Visit</t>
  </si>
  <si>
    <t>24 Hours After 3rd Dose Visit</t>
  </si>
  <si>
    <t>4th Dose Visit</t>
  </si>
  <si>
    <t>V4+10 Days</t>
  </si>
  <si>
    <t>5th Dose Visit</t>
  </si>
  <si>
    <t>24/48/72 HRS After Last Dose Visit</t>
  </si>
  <si>
    <t>V6 + 11/12/13 Days</t>
  </si>
  <si>
    <t>Study Exit Visit</t>
  </si>
  <si>
    <t>V7+10 Days</t>
  </si>
  <si>
    <t>V1+1 Day</t>
  </si>
  <si>
    <t>V1+56 Days</t>
  </si>
  <si>
    <t>V2+10 Day</t>
  </si>
  <si>
    <t>V2+14 Days</t>
  </si>
  <si>
    <t>V3+3 Days</t>
  </si>
  <si>
    <t>V5+2 Days</t>
  </si>
  <si>
    <t>V7+14 Days</t>
  </si>
  <si>
    <t>Visit                                                    Label</t>
  </si>
  <si>
    <t>24/48/72 Hrs. After Last Dose Visit</t>
  </si>
  <si>
    <t>days assigned to Randomization Group Letter</t>
  </si>
  <si>
    <t>RANDOMIZATION ASSIGNMENT:</t>
  </si>
  <si>
    <t>V4+28 Days</t>
  </si>
  <si>
    <r>
      <rPr>
        <b/>
        <i/>
        <sz val="12"/>
        <color theme="1"/>
        <rFont val="Calibri"/>
        <family val="2"/>
        <scheme val="minor"/>
      </rPr>
      <t>NOTE:</t>
    </r>
    <r>
      <rPr>
        <i/>
        <sz val="12"/>
        <color theme="1"/>
        <rFont val="Calibri"/>
        <family val="2"/>
        <scheme val="minor"/>
      </rPr>
      <t xml:space="preserve"> In the event V5 is &gt;28 days post V4, please contact the Protocol Management Team for guidance.</t>
    </r>
  </si>
  <si>
    <t>Version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</si>
</sst>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84]dd/mm/yyyy;@"/>
  </numFmts>
  <fonts count="3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b/>
      <sz val="12"/>
      <color rgb="FFFF66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9900FF"/>
      <name val="Calibri"/>
      <family val="2"/>
      <scheme val="minor"/>
    </font>
    <font>
      <b/>
      <sz val="12"/>
      <color rgb="FF0066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 tint="0.14996795556505021"/>
      <name val="Calibri"/>
      <family val="2"/>
      <scheme val="minor"/>
    </font>
    <font>
      <b/>
      <i/>
      <sz val="10.5"/>
      <color theme="1" tint="0.1499679555650502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rgb="FFFF00FF"/>
      <name val="Calibri"/>
      <family val="2"/>
      <scheme val="minor"/>
    </font>
    <font>
      <b/>
      <sz val="12"/>
      <color rgb="FF203764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Tekton Pro Cond"/>
      <family val="2"/>
    </font>
    <font>
      <sz val="13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ourier New"/>
      <family val="3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922689"/>
        <bgColor indexed="64"/>
      </patternFill>
    </fill>
    <fill>
      <patternFill patternType="solid">
        <fgColor rgb="FFCE025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0C1"/>
        <bgColor indexed="64"/>
      </patternFill>
    </fill>
    <fill>
      <patternFill patternType="solid">
        <fgColor rgb="FF29294B"/>
        <bgColor indexed="64"/>
      </patternFill>
    </fill>
    <fill>
      <patternFill patternType="solid">
        <fgColor rgb="FFEFE5F7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B3C4E7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14" fontId="0" fillId="0" borderId="0" xfId="0" applyNumberFormat="1"/>
    <xf numFmtId="0" fontId="4" fillId="0" borderId="0" xfId="0" applyFont="1"/>
    <xf numFmtId="0" fontId="0" fillId="0" borderId="5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1" fillId="2" borderId="5" xfId="0" applyFont="1" applyFill="1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9" fillId="10" borderId="5" xfId="0" applyFont="1" applyFill="1" applyBorder="1" applyAlignment="1">
      <alignment horizontal="center"/>
    </xf>
    <xf numFmtId="0" fontId="7" fillId="11" borderId="7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8" fillId="0" borderId="0" xfId="0" applyFont="1"/>
    <xf numFmtId="0" fontId="13" fillId="0" borderId="0" xfId="0" applyFont="1" applyAlignment="1">
      <alignment horizontal="right"/>
    </xf>
    <xf numFmtId="164" fontId="15" fillId="13" borderId="5" xfId="0" applyNumberFormat="1" applyFont="1" applyFill="1" applyBorder="1" applyAlignment="1">
      <alignment horizontal="center"/>
    </xf>
    <xf numFmtId="0" fontId="16" fillId="13" borderId="5" xfId="0" applyFont="1" applyFill="1" applyBorder="1" applyAlignment="1">
      <alignment horizontal="center"/>
    </xf>
    <xf numFmtId="0" fontId="16" fillId="13" borderId="7" xfId="0" applyFont="1" applyFill="1" applyBorder="1" applyAlignment="1">
      <alignment horizontal="center"/>
    </xf>
    <xf numFmtId="164" fontId="15" fillId="13" borderId="7" xfId="0" applyNumberFormat="1" applyFont="1" applyFill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wrapText="1"/>
    </xf>
    <xf numFmtId="0" fontId="1" fillId="3" borderId="1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1" fillId="12" borderId="2" xfId="0" applyFont="1" applyFill="1" applyBorder="1" applyAlignment="1">
      <alignment horizontal="center"/>
    </xf>
    <xf numFmtId="0" fontId="1" fillId="12" borderId="6" xfId="0" applyFont="1" applyFill="1" applyBorder="1"/>
    <xf numFmtId="0" fontId="1" fillId="12" borderId="4" xfId="0" applyFont="1" applyFill="1" applyBorder="1" applyAlignment="1">
      <alignment horizontal="center"/>
    </xf>
    <xf numFmtId="0" fontId="1" fillId="12" borderId="12" xfId="0" applyFont="1" applyFill="1" applyBorder="1"/>
    <xf numFmtId="0" fontId="0" fillId="8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0" fillId="0" borderId="8" xfId="0" applyBorder="1"/>
    <xf numFmtId="0" fontId="18" fillId="14" borderId="20" xfId="0" applyFont="1" applyFill="1" applyBorder="1" applyAlignment="1">
      <alignment horizontal="center"/>
    </xf>
    <xf numFmtId="0" fontId="19" fillId="15" borderId="16" xfId="0" applyFont="1" applyFill="1" applyBorder="1" applyAlignment="1">
      <alignment horizontal="center"/>
    </xf>
    <xf numFmtId="0" fontId="0" fillId="0" borderId="15" xfId="0" applyBorder="1"/>
    <xf numFmtId="0" fontId="20" fillId="16" borderId="8" xfId="0" applyFont="1" applyFill="1" applyBorder="1" applyAlignment="1">
      <alignment horizontal="center"/>
    </xf>
    <xf numFmtId="0" fontId="0" fillId="0" borderId="9" xfId="0" applyBorder="1"/>
    <xf numFmtId="0" fontId="0" fillId="7" borderId="24" xfId="0" applyFill="1" applyBorder="1" applyAlignment="1">
      <alignment horizontal="center"/>
    </xf>
    <xf numFmtId="0" fontId="22" fillId="18" borderId="18" xfId="0" applyFont="1" applyFill="1" applyBorder="1" applyAlignment="1">
      <alignment horizontal="center"/>
    </xf>
    <xf numFmtId="0" fontId="0" fillId="19" borderId="18" xfId="0" applyFill="1" applyBorder="1" applyAlignment="1">
      <alignment horizontal="center"/>
    </xf>
    <xf numFmtId="0" fontId="23" fillId="20" borderId="5" xfId="0" applyFont="1" applyFill="1" applyBorder="1" applyAlignment="1">
      <alignment horizontal="center"/>
    </xf>
    <xf numFmtId="0" fontId="24" fillId="21" borderId="0" xfId="0" applyFont="1" applyFill="1"/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164" fontId="15" fillId="13" borderId="16" xfId="0" applyNumberFormat="1" applyFont="1" applyFill="1" applyBorder="1" applyAlignment="1">
      <alignment horizontal="center"/>
    </xf>
    <xf numFmtId="164" fontId="15" fillId="13" borderId="8" xfId="0" applyNumberFormat="1" applyFont="1" applyFill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1" fillId="12" borderId="0" xfId="0" applyFont="1" applyFill="1"/>
    <xf numFmtId="0" fontId="25" fillId="0" borderId="0" xfId="0" applyFont="1"/>
    <xf numFmtId="0" fontId="26" fillId="0" borderId="0" xfId="0" applyFont="1"/>
    <xf numFmtId="14" fontId="1" fillId="12" borderId="12" xfId="0" applyNumberFormat="1" applyFont="1" applyFill="1" applyBorder="1"/>
    <xf numFmtId="0" fontId="26" fillId="0" borderId="10" xfId="0" applyFont="1" applyBorder="1" applyAlignment="1">
      <alignment horizontal="center"/>
    </xf>
    <xf numFmtId="0" fontId="29" fillId="0" borderId="0" xfId="0" applyFont="1"/>
    <xf numFmtId="0" fontId="0" fillId="0" borderId="0" xfId="0" applyAlignment="1">
      <alignment vertical="center"/>
    </xf>
    <xf numFmtId="0" fontId="30" fillId="0" borderId="0" xfId="0" applyFont="1"/>
    <xf numFmtId="0" fontId="29" fillId="0" borderId="0" xfId="0" applyFont="1" applyAlignment="1">
      <alignment horizontal="right"/>
    </xf>
    <xf numFmtId="0" fontId="28" fillId="21" borderId="25" xfId="0" applyFont="1" applyFill="1" applyBorder="1" applyAlignment="1">
      <alignment horizontal="center"/>
    </xf>
    <xf numFmtId="0" fontId="21" fillId="17" borderId="5" xfId="0" applyFont="1" applyFill="1" applyBorder="1" applyAlignment="1">
      <alignment horizontal="center"/>
    </xf>
    <xf numFmtId="0" fontId="33" fillId="0" borderId="0" xfId="0" applyFont="1"/>
    <xf numFmtId="0" fontId="0" fillId="13" borderId="14" xfId="0" applyFill="1" applyBorder="1" applyAlignment="1">
      <alignment vertical="center" wrapText="1"/>
    </xf>
    <xf numFmtId="0" fontId="0" fillId="13" borderId="15" xfId="0" applyFill="1" applyBorder="1" applyAlignment="1">
      <alignment vertical="center" wrapText="1"/>
    </xf>
    <xf numFmtId="0" fontId="0" fillId="13" borderId="16" xfId="0" applyFill="1" applyBorder="1" applyAlignment="1">
      <alignment vertical="center" wrapText="1"/>
    </xf>
    <xf numFmtId="0" fontId="0" fillId="13" borderId="19" xfId="0" applyFill="1" applyBorder="1" applyAlignment="1">
      <alignment vertical="center" wrapText="1"/>
    </xf>
    <xf numFmtId="0" fontId="0" fillId="13" borderId="0" xfId="0" applyFill="1" applyAlignment="1">
      <alignment vertical="center" wrapText="1"/>
    </xf>
    <xf numFmtId="0" fontId="0" fillId="13" borderId="20" xfId="0" applyFill="1" applyBorder="1" applyAlignment="1">
      <alignment vertical="center" wrapText="1"/>
    </xf>
    <xf numFmtId="0" fontId="0" fillId="13" borderId="17" xfId="0" applyFill="1" applyBorder="1" applyAlignment="1">
      <alignment vertical="center" wrapText="1"/>
    </xf>
    <xf numFmtId="0" fontId="0" fillId="13" borderId="10" xfId="0" applyFill="1" applyBorder="1" applyAlignment="1">
      <alignment vertical="center" wrapText="1"/>
    </xf>
    <xf numFmtId="0" fontId="0" fillId="13" borderId="18" xfId="0" applyFill="1" applyBorder="1" applyAlignment="1">
      <alignment vertical="center" wrapText="1"/>
    </xf>
    <xf numFmtId="0" fontId="31" fillId="0" borderId="0" xfId="0" applyFont="1" applyAlignment="1">
      <alignment horizontal="left"/>
    </xf>
    <xf numFmtId="0" fontId="27" fillId="0" borderId="0" xfId="0" applyFont="1"/>
  </cellXfs>
  <cellStyles count="1">
    <cellStyle name="Normal" xfId="0" builtinId="0"/>
  </cellStyles>
  <dxfs count="15">
    <dxf>
      <font>
        <color rgb="FFEFE5F7"/>
      </font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66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3399"/>
      <color rgb="FFEFE5F7"/>
      <color rgb="FFFF0066"/>
      <color rgb="FF29294B"/>
      <color rgb="FFCE0259"/>
      <color rgb="FF922689"/>
      <color rgb="FF9900FF"/>
      <color rgb="FF008000"/>
      <color rgb="FFFF3300"/>
      <color rgb="FFF3EB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microsoft.com/office/2011/relationships/webextension" Target="../webextensions/webextens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22</xdr:row>
      <xdr:rowOff>80962</xdr:rowOff>
    </xdr:from>
    <xdr:to>
      <xdr:col>3</xdr:col>
      <xdr:colOff>857250</xdr:colOff>
      <xdr:row>32</xdr:row>
      <xdr:rowOff>114300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2" name="Add-in 1" title="Mini Calendar and Date Picker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2" name="Add-in 1" title="Mini Calendar and Date Picker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1447800</xdr:colOff>
      <xdr:row>29</xdr:row>
      <xdr:rowOff>66675</xdr:rowOff>
    </xdr:from>
    <xdr:to>
      <xdr:col>2</xdr:col>
      <xdr:colOff>161925</xdr:colOff>
      <xdr:row>35</xdr:row>
      <xdr:rowOff>95249</xdr:rowOff>
    </xdr:to>
    <xdr:sp macro="" textlink="">
      <xdr:nvSpPr>
        <xdr:cNvPr id="3" name="Arrow: Curved Righ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47850" y="5753100"/>
          <a:ext cx="771525" cy="1200149"/>
        </a:xfrm>
        <a:prstGeom prst="curvedRightArrow">
          <a:avLst/>
        </a:prstGeom>
        <a:solidFill>
          <a:srgbClr val="0033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3</xdr:row>
      <xdr:rowOff>114300</xdr:rowOff>
    </xdr:to>
    <xdr:sp macro="" textlink="">
      <xdr:nvSpPr>
        <xdr:cNvPr id="1025" name="AutoShape 1" descr="Compact your chats and see more messages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6324600" y="3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438150</xdr:colOff>
      <xdr:row>0</xdr:row>
      <xdr:rowOff>47625</xdr:rowOff>
    </xdr:from>
    <xdr:to>
      <xdr:col>4</xdr:col>
      <xdr:colOff>226677</xdr:colOff>
      <xdr:row>4</xdr:row>
      <xdr:rowOff>28575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47625"/>
          <a:ext cx="4246227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ebextensions/webextension1.xml><?xml version="1.0" encoding="utf-8"?>
<we:webextension xmlns:we="http://schemas.microsoft.com/office/webextensions/webextension/2010/11" id="{00000000-0008-0000-0000-000002000000}">
  <we:reference id="wa102957665" version="1.3.0.0" store="en-US" storeType="OMEX"/>
  <we:alternateReferences>
    <we:reference id="WA102957665" version="1.3.0.0" store="WA102957665" storeType="OMEX"/>
  </we:alternateReferences>
  <we:properties>
    <we:property name="opt_cal_sys" value="21"/>
    <we:property name="opt_confirm" value="true"/>
    <we:property name="opt_month" value="&quot;2023-10-01&quot;"/>
    <we:property name="opt_size" value="0"/>
    <we:property name="opt_theme" value="1"/>
    <we:property name="opt_wn" value="false"/>
  </we:properties>
  <we:bindings/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FDF89-B3F5-4ECA-AFA4-C4B089016197}">
  <dimension ref="A1:M40"/>
  <sheetViews>
    <sheetView tabSelected="1" zoomScaleNormal="100" workbookViewId="0"/>
  </sheetViews>
  <sheetFormatPr defaultRowHeight="15" x14ac:dyDescent="0.25"/>
  <cols>
    <col min="1" max="1" width="6" customWidth="1"/>
    <col min="2" max="2" width="30.85546875" customWidth="1"/>
    <col min="3" max="3" width="16.42578125" customWidth="1"/>
    <col min="4" max="4" width="19.5703125" bestFit="1" customWidth="1"/>
    <col min="5" max="5" width="13.28515625" customWidth="1"/>
    <col min="6" max="6" width="11.7109375" customWidth="1"/>
    <col min="7" max="7" width="73.85546875" customWidth="1"/>
    <col min="13" max="13" width="24.28515625" customWidth="1"/>
    <col min="14" max="15" width="20" bestFit="1" customWidth="1"/>
  </cols>
  <sheetData>
    <row r="1" spans="1:13" x14ac:dyDescent="0.25">
      <c r="G1" s="56"/>
      <c r="H1" s="56"/>
      <c r="I1" s="56"/>
      <c r="K1" s="57"/>
    </row>
    <row r="2" spans="1:13" x14ac:dyDescent="0.25">
      <c r="G2" s="58"/>
      <c r="H2" s="56"/>
      <c r="I2" s="56"/>
    </row>
    <row r="3" spans="1:13" x14ac:dyDescent="0.25">
      <c r="G3" s="56"/>
      <c r="H3" s="56"/>
      <c r="I3" s="56"/>
    </row>
    <row r="4" spans="1:13" ht="23.25" x14ac:dyDescent="0.35">
      <c r="D4" s="5"/>
      <c r="E4" s="4"/>
      <c r="F4" s="4"/>
      <c r="G4" s="56"/>
      <c r="H4" s="56"/>
      <c r="I4" s="56"/>
      <c r="M4" s="2"/>
    </row>
    <row r="5" spans="1:13" x14ac:dyDescent="0.25">
      <c r="G5" s="59"/>
      <c r="H5" s="56"/>
      <c r="I5" s="56"/>
      <c r="M5" s="2"/>
    </row>
    <row r="6" spans="1:13" ht="15.75" x14ac:dyDescent="0.25">
      <c r="A6" s="72" t="s">
        <v>44</v>
      </c>
      <c r="B6" s="72"/>
      <c r="C6" s="72"/>
      <c r="D6" s="72"/>
      <c r="E6" s="72"/>
      <c r="F6" s="72"/>
      <c r="G6" s="59"/>
      <c r="H6" s="56"/>
      <c r="I6" s="56"/>
      <c r="M6" s="2"/>
    </row>
    <row r="7" spans="1:13" ht="12" customHeight="1" x14ac:dyDescent="0.25">
      <c r="G7" s="59"/>
      <c r="H7" s="56"/>
      <c r="I7" s="56"/>
    </row>
    <row r="8" spans="1:13" ht="18.75" x14ac:dyDescent="0.3">
      <c r="A8" s="73" t="str">
        <f>IF(C16="","",IF(E10="","WARNING! You Must enter 24, 48 or 72 for cell E11, RANDOMIZATION ASSIGNMENT!",""))</f>
        <v/>
      </c>
      <c r="B8" s="73"/>
      <c r="C8" s="73"/>
      <c r="D8" s="73"/>
      <c r="E8" s="73"/>
      <c r="F8" s="73"/>
      <c r="G8" s="59"/>
      <c r="H8" s="56"/>
      <c r="I8" s="56"/>
    </row>
    <row r="9" spans="1:13" ht="18.75" x14ac:dyDescent="0.3">
      <c r="B9" s="1"/>
      <c r="D9" s="16" t="s">
        <v>15</v>
      </c>
      <c r="E9" s="55"/>
      <c r="G9" s="62" t="str">
        <f>IF(E10=24,11,IF(E10=48,12,IF(E10=72,13,"")))</f>
        <v/>
      </c>
      <c r="H9" s="62" t="s">
        <v>41</v>
      </c>
      <c r="I9" s="56"/>
    </row>
    <row r="10" spans="1:13" ht="18.75" x14ac:dyDescent="0.3">
      <c r="B10" s="1"/>
      <c r="D10" s="16" t="s">
        <v>42</v>
      </c>
      <c r="E10" s="60"/>
      <c r="G10" s="59"/>
      <c r="H10" s="56"/>
      <c r="I10" s="56"/>
    </row>
    <row r="11" spans="1:13" ht="5.25" customHeight="1" thickBot="1" x14ac:dyDescent="0.3">
      <c r="D11" s="15"/>
      <c r="G11" s="56"/>
      <c r="H11" s="56"/>
      <c r="I11" s="56"/>
    </row>
    <row r="12" spans="1:13" ht="33" customHeight="1" thickBot="1" x14ac:dyDescent="0.3">
      <c r="A12" s="23" t="s">
        <v>3</v>
      </c>
      <c r="B12" s="24" t="s">
        <v>39</v>
      </c>
      <c r="C12" s="27" t="s">
        <v>14</v>
      </c>
      <c r="D12" s="25" t="s">
        <v>16</v>
      </c>
      <c r="E12" s="26" t="s">
        <v>2</v>
      </c>
      <c r="G12" s="56"/>
      <c r="H12" s="56"/>
      <c r="I12" s="56"/>
    </row>
    <row r="13" spans="1:13" ht="15.75" x14ac:dyDescent="0.25">
      <c r="A13" s="28" t="s">
        <v>0</v>
      </c>
      <c r="B13" s="29" t="s">
        <v>21</v>
      </c>
      <c r="C13" s="21"/>
      <c r="D13" s="19" t="s">
        <v>13</v>
      </c>
      <c r="E13" s="18" t="s">
        <v>13</v>
      </c>
      <c r="G13" s="56"/>
      <c r="H13" s="56"/>
      <c r="I13" s="56"/>
    </row>
    <row r="14" spans="1:13" ht="15.75" x14ac:dyDescent="0.25">
      <c r="A14" s="30" t="s">
        <v>6</v>
      </c>
      <c r="B14" s="31" t="s">
        <v>22</v>
      </c>
      <c r="C14" s="22"/>
      <c r="D14" s="20">
        <f>C13+1</f>
        <v>1</v>
      </c>
      <c r="E14" s="17">
        <f>C13+56</f>
        <v>56</v>
      </c>
      <c r="G14" s="2" t="str">
        <f>IF(ISBLANK(C14),"",IF(OR(C14&lt;D14,C14&gt;E14),"ENROLLMENT VISIT IS OUTSIDE OF ACCEPTABLE VISIT WINDOWS!",""))</f>
        <v/>
      </c>
      <c r="H14" s="56"/>
      <c r="I14" s="56"/>
    </row>
    <row r="15" spans="1:13" ht="15.75" x14ac:dyDescent="0.25">
      <c r="A15" s="30" t="s">
        <v>7</v>
      </c>
      <c r="B15" s="31" t="s">
        <v>23</v>
      </c>
      <c r="C15" s="21"/>
      <c r="D15" s="20">
        <f>C14+10</f>
        <v>10</v>
      </c>
      <c r="E15" s="17">
        <f>C14+14</f>
        <v>14</v>
      </c>
      <c r="G15" s="2" t="str">
        <f>IF(ISBLANK(C15),"",IF(OR(C15&lt;D15,C15&gt;E15),"RANDOMIZATION VISIT IS OUTSIDE OF ACCEPTABLE VISIT WINDOWS!",""))</f>
        <v/>
      </c>
      <c r="H15" s="56"/>
    </row>
    <row r="16" spans="1:13" ht="15.75" x14ac:dyDescent="0.25">
      <c r="A16" s="30" t="s">
        <v>8</v>
      </c>
      <c r="B16" s="31" t="s">
        <v>24</v>
      </c>
      <c r="C16" s="50"/>
      <c r="D16" s="48">
        <f>C15+3</f>
        <v>3</v>
      </c>
      <c r="E16" s="49">
        <f>C15+3</f>
        <v>3</v>
      </c>
      <c r="G16" s="2" t="str">
        <f>IF(ISBLANK(C16),"",IF(OR(C16&lt;D16,C16&gt;E16),"24 HOURS AFTER 3RD DOSE VISIT IS OUTSIDE OF ACCEPTABLE VISIT WINDOWS!",""))</f>
        <v/>
      </c>
    </row>
    <row r="17" spans="1:11" ht="15.75" x14ac:dyDescent="0.25">
      <c r="A17" s="30" t="s">
        <v>9</v>
      </c>
      <c r="B17" s="51" t="s">
        <v>25</v>
      </c>
      <c r="C17" s="21"/>
      <c r="D17" s="48">
        <f>C16+10</f>
        <v>10</v>
      </c>
      <c r="E17" s="49">
        <f>C16+28</f>
        <v>28</v>
      </c>
      <c r="G17" s="2" t="str">
        <f>IF(ISBLANK(C17),"",IF(OR(C17&lt;D17,C17&gt;E17),"4th DOSE VISIT IS OUTSIDE OF ACCEPTABLE VISIT WINDOWS!",""))</f>
        <v/>
      </c>
    </row>
    <row r="18" spans="1:11" ht="15.75" x14ac:dyDescent="0.25">
      <c r="A18" s="30" t="s">
        <v>10</v>
      </c>
      <c r="B18" s="54" t="s">
        <v>27</v>
      </c>
      <c r="C18" s="22"/>
      <c r="D18" s="48">
        <f>C17+2</f>
        <v>2</v>
      </c>
      <c r="E18" s="17">
        <f>C17+2</f>
        <v>2</v>
      </c>
      <c r="G18" s="2" t="str">
        <f>IF(ISBLANK(C18),"",IF(OR(C18&lt;D18,C18&gt;E18),"5TH DOSE VISIT IS OUTSIDE OF ACCEPTABLE VISIT WINDOWS!",""))</f>
        <v/>
      </c>
    </row>
    <row r="19" spans="1:11" ht="15.75" x14ac:dyDescent="0.25">
      <c r="A19" s="30" t="s">
        <v>11</v>
      </c>
      <c r="B19" s="31" t="s">
        <v>40</v>
      </c>
      <c r="C19" s="21"/>
      <c r="D19" s="20">
        <f>IFERROR(C18+$G$9,0)</f>
        <v>0</v>
      </c>
      <c r="E19" s="17">
        <f>IFERROR(C18+$G$9,0)</f>
        <v>0</v>
      </c>
      <c r="G19" s="2" t="str">
        <f>IF(ISBLANK(C19),"",IF(OR(C19&lt;D19,C19&gt;E19),"24/48/72 HRS. AFTER LAST DOSE VISIT IS OUTSIDE OF ACCEPTABLE VISIT WINDOWS!",""))</f>
        <v/>
      </c>
    </row>
    <row r="20" spans="1:11" ht="15.75" x14ac:dyDescent="0.25">
      <c r="A20" s="30" t="s">
        <v>12</v>
      </c>
      <c r="B20" s="31" t="s">
        <v>30</v>
      </c>
      <c r="C20" s="21"/>
      <c r="D20" s="20">
        <f>C19+10</f>
        <v>10</v>
      </c>
      <c r="E20" s="17">
        <f>C19+14</f>
        <v>14</v>
      </c>
      <c r="G20" s="2" t="str">
        <f>IF(ISBLANK(C20),"",IF(OR(C20&lt;D20,C20&gt;E20),"STUDY EXIT VISIT IS OUTSIDE OF ACCEPTABLE VISIT WINDOWS!",""))</f>
        <v/>
      </c>
      <c r="J20" s="1"/>
    </row>
    <row r="21" spans="1:11" x14ac:dyDescent="0.25">
      <c r="E21" s="12" t="s">
        <v>45</v>
      </c>
    </row>
    <row r="22" spans="1:11" x14ac:dyDescent="0.25">
      <c r="E22" s="12"/>
    </row>
    <row r="24" spans="1:11" ht="9.75" customHeight="1" x14ac:dyDescent="0.25">
      <c r="D24" s="1"/>
    </row>
    <row r="25" spans="1:11" x14ac:dyDescent="0.25">
      <c r="B25" s="1"/>
      <c r="E25" s="1"/>
      <c r="G25" s="2"/>
    </row>
    <row r="26" spans="1:11" x14ac:dyDescent="0.25">
      <c r="B26" s="1"/>
      <c r="K26" s="57"/>
    </row>
    <row r="27" spans="1:11" x14ac:dyDescent="0.25">
      <c r="D27" s="1"/>
    </row>
    <row r="35" spans="1:7" ht="17.25" x14ac:dyDescent="0.3">
      <c r="C35" s="52" t="s">
        <v>18</v>
      </c>
      <c r="D35" s="53"/>
      <c r="E35" s="53"/>
      <c r="F35" s="53"/>
      <c r="G35" s="53"/>
    </row>
    <row r="36" spans="1:7" ht="17.25" x14ac:dyDescent="0.3">
      <c r="C36" s="52" t="s">
        <v>17</v>
      </c>
      <c r="D36" s="53"/>
      <c r="E36" s="53"/>
      <c r="F36" s="53"/>
      <c r="G36" s="53"/>
    </row>
    <row r="38" spans="1:7" x14ac:dyDescent="0.25">
      <c r="A38" s="63" t="s">
        <v>19</v>
      </c>
      <c r="B38" s="64"/>
      <c r="C38" s="64"/>
      <c r="D38" s="64"/>
      <c r="E38" s="64"/>
      <c r="F38" s="65"/>
    </row>
    <row r="39" spans="1:7" x14ac:dyDescent="0.25">
      <c r="A39" s="66"/>
      <c r="B39" s="67"/>
      <c r="C39" s="67"/>
      <c r="D39" s="67"/>
      <c r="E39" s="67"/>
      <c r="F39" s="68"/>
    </row>
    <row r="40" spans="1:7" x14ac:dyDescent="0.25">
      <c r="A40" s="69"/>
      <c r="B40" s="70"/>
      <c r="C40" s="70"/>
      <c r="D40" s="70"/>
      <c r="E40" s="70"/>
      <c r="F40" s="71"/>
    </row>
  </sheetData>
  <mergeCells count="3">
    <mergeCell ref="A38:F40"/>
    <mergeCell ref="A6:F6"/>
    <mergeCell ref="A8:F8"/>
  </mergeCells>
  <conditionalFormatting sqref="A8">
    <cfRule type="cellIs" dxfId="14" priority="7" operator="equal">
      <formula>"WARNING! You Must enter 24, 48 or 72 for cell E11, RANDOMIZATION ASSIGNMENT!"</formula>
    </cfRule>
  </conditionalFormatting>
  <conditionalFormatting sqref="C14">
    <cfRule type="expression" dxfId="13" priority="27">
      <formula>$G$14="ENROLLMENT VISIT IS OUTSIDE OF ACCEPTABLE VISIT WINDOWS!"</formula>
    </cfRule>
    <cfRule type="containsBlanks" dxfId="12" priority="28">
      <formula>LEN(TRIM(C14))=0</formula>
    </cfRule>
  </conditionalFormatting>
  <conditionalFormatting sqref="C15">
    <cfRule type="expression" dxfId="11" priority="32">
      <formula>$G$15="RANDOMIZATION VISIT IS OUTSIDE OF ACCEPTABLE VISIT WINDOWS!"</formula>
    </cfRule>
    <cfRule type="containsBlanks" dxfId="10" priority="35">
      <formula>LEN(TRIM(C15))=0</formula>
    </cfRule>
  </conditionalFormatting>
  <conditionalFormatting sqref="C16">
    <cfRule type="containsBlanks" dxfId="9" priority="8">
      <formula>LEN(TRIM(C16))=0</formula>
    </cfRule>
    <cfRule type="expression" dxfId="8" priority="24">
      <formula>$G$16="24 HOURS AFTER 3RD DOSE VISIT IS OUTSIDE OF ACCEPTABLE VISIT WINDOWS!"</formula>
    </cfRule>
  </conditionalFormatting>
  <conditionalFormatting sqref="C17">
    <cfRule type="expression" dxfId="7" priority="1">
      <formula>$G$17="4th DOSE VISIT IS OUTSIDE OF ACCEPTABLE VISIT WINDOWS!"</formula>
    </cfRule>
    <cfRule type="containsBlanks" dxfId="6" priority="2">
      <formula>LEN(TRIM(C17))=0</formula>
    </cfRule>
  </conditionalFormatting>
  <conditionalFormatting sqref="C18">
    <cfRule type="expression" dxfId="5" priority="3">
      <formula>$G$18="5TH DOSE VISIT IS OUTSIDE OF ACCEPTABLE VISIT WINDOWS!"</formula>
    </cfRule>
  </conditionalFormatting>
  <conditionalFormatting sqref="C18:C19">
    <cfRule type="containsBlanks" dxfId="4" priority="18">
      <formula>LEN(TRIM(C18))=0</formula>
    </cfRule>
  </conditionalFormatting>
  <conditionalFormatting sqref="C19">
    <cfRule type="expression" dxfId="3" priority="17">
      <formula>$G$19="24/48/72 HRS. AFTER LAST DOSE VISIT IS OUTSIDE OF ACCEPTABLE VISIT WINDOWS!"</formula>
    </cfRule>
  </conditionalFormatting>
  <conditionalFormatting sqref="C20">
    <cfRule type="expression" dxfId="2" priority="15">
      <formula>$G$20="STUDY EXIT VISIT IS OUTSIDE OF ACCEPTABLE VISIT WINDOWS!"</formula>
    </cfRule>
    <cfRule type="containsBlanks" dxfId="1" priority="16">
      <formula>LEN(TRIM(C20))=0</formula>
    </cfRule>
  </conditionalFormatting>
  <conditionalFormatting sqref="D14:E20">
    <cfRule type="cellIs" dxfId="0" priority="5" operator="lessThan">
      <formula>367</formula>
    </cfRule>
  </conditionalFormatting>
  <dataValidations count="1">
    <dataValidation type="list" errorStyle="warning" allowBlank="1" showInputMessage="1" showErrorMessage="1" errorTitle="INVALID RANDOMIZATION ASSIGNMENT" error="Please choose a randomization assignment from the drop down menu. If you prefer to type in the assignment, it must be either the number: 24 ,48, or 72." sqref="E10" xr:uid="{1BC6A7CB-ACC1-4648-97F9-802ECEB2A7D7}">
      <formula1>"24,48,72"</formula1>
    </dataValidation>
  </dataValidations>
  <pageMargins left="0.53" right="0.22" top="0.75" bottom="0.9" header="0.3" footer="0.35"/>
  <pageSetup orientation="portrait" r:id="rId1"/>
  <headerFooter>
    <oddFooter>&amp;LConfidential&amp;CPage &amp;P of &amp;N&amp;R&amp;D</oddFooter>
  </headerFooter>
  <ignoredErrors>
    <ignoredError sqref="D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78788-02ED-4AC0-AC87-9A4408DACE2E}">
  <dimension ref="A1:E12"/>
  <sheetViews>
    <sheetView workbookViewId="0"/>
  </sheetViews>
  <sheetFormatPr defaultRowHeight="15" x14ac:dyDescent="0.25"/>
  <cols>
    <col min="1" max="1" width="5.42578125" customWidth="1"/>
    <col min="2" max="2" width="31.42578125" bestFit="1" customWidth="1"/>
    <col min="3" max="3" width="11.42578125" customWidth="1"/>
    <col min="4" max="4" width="25.5703125" bestFit="1" customWidth="1"/>
    <col min="5" max="5" width="37.7109375" bestFit="1" customWidth="1"/>
    <col min="6" max="6" width="27.140625" bestFit="1" customWidth="1"/>
  </cols>
  <sheetData>
    <row r="1" spans="1:5" x14ac:dyDescent="0.25">
      <c r="C1" s="46"/>
      <c r="D1" s="47"/>
      <c r="E1" s="45"/>
    </row>
    <row r="2" spans="1:5" ht="15.75" x14ac:dyDescent="0.25">
      <c r="A2" s="15" t="s">
        <v>20</v>
      </c>
    </row>
    <row r="3" spans="1:5" ht="30.75" thickBot="1" x14ac:dyDescent="0.3">
      <c r="A3" s="13" t="s">
        <v>3</v>
      </c>
      <c r="B3" s="6" t="s">
        <v>4</v>
      </c>
      <c r="C3" s="13" t="s">
        <v>5</v>
      </c>
      <c r="D3" s="14" t="s">
        <v>1</v>
      </c>
      <c r="E3" s="14" t="s">
        <v>2</v>
      </c>
    </row>
    <row r="4" spans="1:5" ht="15.75" thickBot="1" x14ac:dyDescent="0.3">
      <c r="A4" s="7" t="s">
        <v>0</v>
      </c>
      <c r="B4" s="7" t="s">
        <v>21</v>
      </c>
      <c r="C4" s="32"/>
      <c r="D4" s="3" t="s">
        <v>13</v>
      </c>
      <c r="E4" s="3" t="s">
        <v>13</v>
      </c>
    </row>
    <row r="5" spans="1:5" ht="16.5" thickBot="1" x14ac:dyDescent="0.3">
      <c r="A5" s="7" t="s">
        <v>6</v>
      </c>
      <c r="B5" s="7" t="s">
        <v>22</v>
      </c>
      <c r="C5" s="33"/>
      <c r="D5" s="9" t="s">
        <v>32</v>
      </c>
      <c r="E5" s="9" t="s">
        <v>33</v>
      </c>
    </row>
    <row r="6" spans="1:5" ht="15.75" x14ac:dyDescent="0.25">
      <c r="A6" s="7" t="s">
        <v>7</v>
      </c>
      <c r="B6" s="7" t="s">
        <v>23</v>
      </c>
      <c r="C6" s="34"/>
      <c r="D6" s="11" t="s">
        <v>34</v>
      </c>
      <c r="E6" s="11" t="s">
        <v>35</v>
      </c>
    </row>
    <row r="7" spans="1:5" ht="15.75" x14ac:dyDescent="0.25">
      <c r="A7" s="35" t="s">
        <v>8</v>
      </c>
      <c r="B7" s="7" t="s">
        <v>24</v>
      </c>
      <c r="C7" s="36"/>
      <c r="D7" s="37" t="s">
        <v>36</v>
      </c>
      <c r="E7" s="37" t="s">
        <v>36</v>
      </c>
    </row>
    <row r="8" spans="1:5" ht="15.75" x14ac:dyDescent="0.25">
      <c r="A8" s="35" t="s">
        <v>9</v>
      </c>
      <c r="B8" s="38" t="s">
        <v>25</v>
      </c>
      <c r="C8" s="39"/>
      <c r="D8" s="61" t="s">
        <v>26</v>
      </c>
      <c r="E8" s="61" t="s">
        <v>43</v>
      </c>
    </row>
    <row r="9" spans="1:5" ht="16.5" thickBot="1" x14ac:dyDescent="0.3">
      <c r="A9" s="40" t="s">
        <v>10</v>
      </c>
      <c r="B9" s="7" t="s">
        <v>27</v>
      </c>
      <c r="C9" s="41"/>
      <c r="D9" s="42" t="s">
        <v>37</v>
      </c>
      <c r="E9" s="42" t="s">
        <v>37</v>
      </c>
    </row>
    <row r="10" spans="1:5" ht="15.75" x14ac:dyDescent="0.25">
      <c r="A10" s="7" t="s">
        <v>11</v>
      </c>
      <c r="B10" s="7" t="s">
        <v>28</v>
      </c>
      <c r="C10" s="43"/>
      <c r="D10" s="10" t="s">
        <v>29</v>
      </c>
      <c r="E10" s="10" t="s">
        <v>29</v>
      </c>
    </row>
    <row r="11" spans="1:5" ht="15.75" x14ac:dyDescent="0.25">
      <c r="A11" s="7" t="s">
        <v>12</v>
      </c>
      <c r="B11" s="7" t="s">
        <v>30</v>
      </c>
      <c r="C11" s="8"/>
      <c r="D11" s="44" t="s">
        <v>31</v>
      </c>
      <c r="E11" s="44" t="s">
        <v>38</v>
      </c>
    </row>
    <row r="12" spans="1:5" x14ac:dyDescent="0.25">
      <c r="E12" s="12" t="s">
        <v>45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MATRIX-001 Scheduler</vt:lpstr>
      <vt:lpstr>Calculations Map</vt:lpstr>
      <vt:lpstr>'MATRIX-001 Scheduler'!Print_Area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Crowe, David</dc:creator>
  <cp:lastModifiedBy>Crowe, David</cp:lastModifiedBy>
  <cp:lastPrinted>2023-10-16T16:37:58Z</cp:lastPrinted>
  <dcterms:created xsi:type="dcterms:W3CDTF">2023-05-26T23:30:46Z</dcterms:created>
  <dcterms:modified xsi:type="dcterms:W3CDTF">2023-10-22T19:42:42Z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e4b1be8-281e-475d-98b0-21c3457e5a46_Enabled">
    <vt:lpwstr>true</vt:lpwstr>
  </property>
  <property fmtid="{D5CDD505-2E9C-101B-9397-08002B2CF9AE}" pid="3" name="MSIP_Label_5e4b1be8-281e-475d-98b0-21c3457e5a46_SetDate">
    <vt:lpwstr>2023-05-26T23:30:46Z</vt:lpwstr>
  </property>
  <property fmtid="{D5CDD505-2E9C-101B-9397-08002B2CF9AE}" pid="4" name="MSIP_Label_5e4b1be8-281e-475d-98b0-21c3457e5a46_Method">
    <vt:lpwstr>Standard</vt:lpwstr>
  </property>
  <property fmtid="{D5CDD505-2E9C-101B-9397-08002B2CF9AE}" pid="5" name="MSIP_Label_5e4b1be8-281e-475d-98b0-21c3457e5a46_Name">
    <vt:lpwstr>Public</vt:lpwstr>
  </property>
  <property fmtid="{D5CDD505-2E9C-101B-9397-08002B2CF9AE}" pid="6" name="MSIP_Label_5e4b1be8-281e-475d-98b0-21c3457e5a46_SiteId">
    <vt:lpwstr>8b3dd73e-4e72-4679-b191-56da1588712b</vt:lpwstr>
  </property>
  <property fmtid="{D5CDD505-2E9C-101B-9397-08002B2CF9AE}" pid="7" name="MSIP_Label_5e4b1be8-281e-475d-98b0-21c3457e5a46_ActionId">
    <vt:lpwstr>3247b9a7-fca0-401f-91a0-98af74463531</vt:lpwstr>
  </property>
  <property fmtid="{D5CDD505-2E9C-101B-9397-08002B2CF9AE}" pid="8" name="MSIP_Label_5e4b1be8-281e-475d-98b0-21c3457e5a46_ContentBits">
    <vt:lpwstr>0</vt:lpwstr>
  </property>
</Properties>
</file>