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ATRIX\CTH\MATRIX_002\VisitWindowCalc\"/>
    </mc:Choice>
  </mc:AlternateContent>
  <xr:revisionPtr revIDLastSave="0" documentId="8_{37B927D0-C05B-4FF4-9A9D-3B70682EB8B4}" xr6:coauthVersionLast="47" xr6:coauthVersionMax="47" xr10:uidLastSave="{00000000-0000-0000-0000-000000000000}"/>
  <bookViews>
    <workbookView xWindow="-120" yWindow="-120" windowWidth="29040" windowHeight="15840" xr2:uid="{8579AC67-3C3B-4940-998A-655A81A72214}"/>
  </bookViews>
  <sheets>
    <sheet name="MATRIX-002 Scheduler" sheetId="2" r:id="rId1"/>
    <sheet name="Calculations Map" sheetId="1" r:id="rId2"/>
  </sheets>
  <definedNames>
    <definedName name="_xlnm.Print_Area" localSheetId="0">'MATRIX-002 Scheduler'!$A$1:$F$40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19" i="2"/>
  <c r="E19" i="2"/>
  <c r="D19" i="2"/>
  <c r="E17" i="2"/>
  <c r="F17" i="2"/>
  <c r="D17" i="2"/>
  <c r="F18" i="2"/>
  <c r="F15" i="2"/>
  <c r="F13" i="2"/>
  <c r="G13" i="2" s="1"/>
  <c r="E15" i="2"/>
  <c r="E14" i="2"/>
  <c r="F14" i="2"/>
  <c r="E13" i="2"/>
  <c r="D14" i="2"/>
  <c r="D13" i="2"/>
  <c r="G19" i="2"/>
  <c r="E16" i="2"/>
  <c r="E12" i="2"/>
  <c r="D11" i="2"/>
  <c r="E18" i="2"/>
  <c r="G17" i="2"/>
  <c r="F16" i="2"/>
  <c r="D16" i="2"/>
  <c r="D12" i="2"/>
  <c r="F11" i="2"/>
  <c r="G18" i="2" l="1"/>
  <c r="G16" i="2"/>
  <c r="G15" i="2"/>
  <c r="G11" i="2"/>
  <c r="G14" i="2"/>
  <c r="G12" i="2"/>
</calcChain>
</file>

<file path=xl/sharedStrings.xml><?xml version="1.0" encoding="utf-8"?>
<sst xmlns="http://schemas.openxmlformats.org/spreadsheetml/2006/main" count="95" uniqueCount="60">
  <si>
    <t>V1</t>
  </si>
  <si>
    <t>Window Open Date</t>
  </si>
  <si>
    <t>VISIT TARGET DATE</t>
  </si>
  <si>
    <t>Window Close Date</t>
  </si>
  <si>
    <t>Visit #</t>
  </si>
  <si>
    <t>Visit Label</t>
  </si>
  <si>
    <t>Screen</t>
  </si>
  <si>
    <t>Scheduled Visit</t>
  </si>
  <si>
    <t>Enrollment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</si>
  <si>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</si>
  <si>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</si>
  <si>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</si>
  <si>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</si>
  <si>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</si>
  <si>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</si>
  <si>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</si>
  <si>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</si>
  <si>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</si>
  <si>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24-72 Hr. Phone Check</t>
  </si>
  <si>
    <t>Week 1 Phone Check</t>
  </si>
  <si>
    <t>Week 2 Phone Check</t>
  </si>
  <si>
    <t>Week 6 Phone Check</t>
  </si>
  <si>
    <t>Week 8 Clinic Follow-Up</t>
  </si>
  <si>
    <t>Week 9 Final Phone Contact</t>
  </si>
  <si>
    <t>N/A</t>
  </si>
  <si>
    <t>No early visit option</t>
  </si>
  <si>
    <t>Scheduled Visit Date</t>
  </si>
  <si>
    <t>MATRIX-002 Visit Scheduler: Visit Window Calculations Map</t>
  </si>
  <si>
    <t>Enrollment+1 Day</t>
  </si>
  <si>
    <t>Enrollment+3 Days</t>
  </si>
  <si>
    <t>= Screen Date</t>
  </si>
  <si>
    <t>No target date</t>
  </si>
  <si>
    <t>No target date option</t>
  </si>
  <si>
    <t>Enrollment+5 Days</t>
  </si>
  <si>
    <t>Enrollment+7</t>
  </si>
  <si>
    <t>Enrollment+9 Days</t>
  </si>
  <si>
    <t>Enrollment+16 Days</t>
  </si>
  <si>
    <t>Enrollment+14</t>
  </si>
  <si>
    <t>Enrollment+12 Days</t>
  </si>
  <si>
    <t>Enrollment+28</t>
  </si>
  <si>
    <t>Screen+45</t>
  </si>
  <si>
    <t>PTID:</t>
  </si>
  <si>
    <t>Week 4 Clinic Visit</t>
  </si>
  <si>
    <t>Window Open           Date</t>
  </si>
  <si>
    <t>Visit                                           Label</t>
  </si>
  <si>
    <t>Enrollment+42 Days</t>
  </si>
  <si>
    <t xml:space="preserve">       visit date, then click on the date you would like in the calendar. </t>
  </si>
  <si>
    <t xml:space="preserve">       Click in the cell of  the visit where you would like to add a scheduled</t>
  </si>
  <si>
    <r>
      <rPr>
        <b/>
        <sz val="11"/>
        <color theme="1"/>
        <rFont val="Calibri"/>
        <family val="2"/>
        <scheme val="minor"/>
      </rPr>
      <t>NOTE FOR US SITES</t>
    </r>
    <r>
      <rPr>
        <sz val="11"/>
        <color theme="1"/>
        <rFont val="Calibri"/>
        <family val="2"/>
        <scheme val="minor"/>
      </rPr>
      <t xml:space="preserve">: Dates will </t>
    </r>
    <r>
      <rPr>
        <i/>
        <u/>
        <sz val="11"/>
        <color theme="1"/>
        <rFont val="Calibri"/>
        <family val="2"/>
        <scheme val="minor"/>
      </rPr>
      <t>display</t>
    </r>
    <r>
      <rPr>
        <sz val="11"/>
        <color theme="1"/>
        <rFont val="Calibri"/>
        <family val="2"/>
        <scheme val="minor"/>
      </rPr>
      <t xml:space="preserve"> DD/MM/YYYY format. However when hand keying in dates the MM/DD/YYYY format will be used. It is recommended to use the date picker calendar above to enter Scheduled Visit Dates.</t>
    </r>
  </si>
  <si>
    <t>Version 1.0</t>
  </si>
  <si>
    <t>Week 4 Clinic+1 Day</t>
  </si>
  <si>
    <t>Week 4 Clinic+3 Days</t>
  </si>
  <si>
    <t>Week 4 Clinic+28 Days</t>
  </si>
  <si>
    <t>Week 4 Clinic+42 Days</t>
  </si>
  <si>
    <t>Week 8 Clinic F/U+5 Days</t>
  </si>
  <si>
    <t>Week 8 Clinic F/U+7 Days</t>
  </si>
  <si>
    <t>Week 8 Clinic F/U+9 Days</t>
  </si>
  <si>
    <t>Week 4 Clinic+16 Days</t>
  </si>
  <si>
    <t>Week 4 Clinic+12 Days</t>
  </si>
  <si>
    <t>Week 4 Clinic+14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</si>
</sst>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84]dd/mm/yyyy;@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900FF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 tint="0.14996795556505021"/>
      <name val="Calibri"/>
      <family val="2"/>
      <scheme val="minor"/>
    </font>
    <font>
      <b/>
      <i/>
      <sz val="10.5"/>
      <color theme="1" tint="0.1499679555650502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Tekton Pro Cond"/>
      <family val="2"/>
    </font>
    <font>
      <b/>
      <sz val="12"/>
      <color theme="9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2689"/>
        <bgColor indexed="64"/>
      </patternFill>
    </fill>
    <fill>
      <patternFill patternType="solid">
        <fgColor rgb="FFCE025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rgb="FF29294B"/>
        <bgColor indexed="64"/>
      </patternFill>
    </fill>
    <fill>
      <patternFill patternType="solid">
        <fgColor rgb="FFEFE5F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0" borderId="0" xfId="0" applyNumberFormat="1"/>
    <xf numFmtId="0" fontId="4" fillId="0" borderId="0" xfId="0" applyFont="1"/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1" fillId="2" borderId="8" xfId="0" applyFont="1" applyFill="1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1" fillId="0" borderId="0" xfId="0" applyFont="1" applyAlignment="1">
      <alignment horizontal="right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8" fillId="0" borderId="0" xfId="0" applyFont="1"/>
    <xf numFmtId="0" fontId="1" fillId="4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8" xfId="0" applyFont="1" applyFill="1" applyBorder="1"/>
    <xf numFmtId="0" fontId="1" fillId="4" borderId="19" xfId="0" applyFont="1" applyFill="1" applyBorder="1" applyAlignment="1">
      <alignment horizontal="center" wrapText="1"/>
    </xf>
    <xf numFmtId="0" fontId="1" fillId="3" borderId="9" xfId="0" applyFont="1" applyFill="1" applyBorder="1"/>
    <xf numFmtId="0" fontId="3" fillId="13" borderId="9" xfId="0" applyFont="1" applyFill="1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0" xfId="0" applyFont="1" applyAlignment="1">
      <alignment horizontal="right"/>
    </xf>
    <xf numFmtId="164" fontId="16" fillId="14" borderId="8" xfId="0" applyNumberFormat="1" applyFont="1" applyFill="1" applyBorder="1" applyAlignment="1">
      <alignment horizontal="center"/>
    </xf>
    <xf numFmtId="0" fontId="17" fillId="14" borderId="8" xfId="0" applyFont="1" applyFill="1" applyBorder="1" applyAlignment="1">
      <alignment horizontal="center"/>
    </xf>
    <xf numFmtId="14" fontId="17" fillId="14" borderId="8" xfId="0" applyNumberFormat="1" applyFont="1" applyFill="1" applyBorder="1" applyAlignment="1">
      <alignment horizontal="center"/>
    </xf>
    <xf numFmtId="0" fontId="19" fillId="0" borderId="0" xfId="0" applyFont="1"/>
    <xf numFmtId="0" fontId="17" fillId="14" borderId="11" xfId="0" applyFont="1" applyFill="1" applyBorder="1" applyAlignment="1">
      <alignment horizontal="center"/>
    </xf>
    <xf numFmtId="164" fontId="16" fillId="14" borderId="11" xfId="0" applyNumberFormat="1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0" fillId="12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0" fillId="14" borderId="20" xfId="0" applyFill="1" applyBorder="1" applyAlignment="1">
      <alignment vertical="center" wrapText="1"/>
    </xf>
    <xf numFmtId="0" fontId="0" fillId="14" borderId="21" xfId="0" applyFill="1" applyBorder="1" applyAlignment="1">
      <alignment vertical="center" wrapText="1"/>
    </xf>
    <xf numFmtId="0" fontId="0" fillId="14" borderId="22" xfId="0" applyFill="1" applyBorder="1" applyAlignment="1">
      <alignment vertical="center" wrapText="1"/>
    </xf>
    <xf numFmtId="0" fontId="0" fillId="14" borderId="25" xfId="0" applyFill="1" applyBorder="1" applyAlignment="1">
      <alignment vertical="center" wrapText="1"/>
    </xf>
    <xf numFmtId="0" fontId="0" fillId="14" borderId="0" xfId="0" applyFill="1" applyAlignment="1">
      <alignment vertical="center" wrapText="1"/>
    </xf>
    <xf numFmtId="0" fontId="0" fillId="14" borderId="26" xfId="0" applyFill="1" applyBorder="1" applyAlignment="1">
      <alignment vertical="center" wrapText="1"/>
    </xf>
    <xf numFmtId="0" fontId="0" fillId="14" borderId="23" xfId="0" applyFill="1" applyBorder="1" applyAlignment="1">
      <alignment vertical="center" wrapText="1"/>
    </xf>
    <xf numFmtId="0" fontId="0" fillId="14" borderId="15" xfId="0" applyFill="1" applyBorder="1" applyAlignment="1">
      <alignment vertical="center" wrapText="1"/>
    </xf>
    <xf numFmtId="0" fontId="0" fillId="14" borderId="24" xfId="0" applyFill="1" applyBorder="1" applyAlignment="1">
      <alignment vertical="center" wrapText="1"/>
    </xf>
  </cellXfs>
  <cellStyles count="1">
    <cellStyle name="Normal" xfId="0" builtinId="0"/>
  </cellStyles>
  <dxfs count="22">
    <dxf>
      <font>
        <color rgb="FFEFE5F7"/>
      </font>
    </dxf>
    <dxf>
      <font>
        <color rgb="FFEFE5F7"/>
      </font>
    </dxf>
    <dxf>
      <font>
        <color theme="0"/>
      </font>
    </dxf>
    <dxf>
      <font>
        <color rgb="FFEFE5F7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F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FF"/>
      <color rgb="FF008000"/>
      <color rgb="FFEFE5F7"/>
      <color rgb="FFFF3300"/>
      <color rgb="FFFF0066"/>
      <color rgb="FFF3EBF9"/>
      <color rgb="FFEADCF4"/>
      <color rgb="FF706D00"/>
      <color rgb="FF858200"/>
      <color rgb="FFEFED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20</xdr:row>
      <xdr:rowOff>80962</xdr:rowOff>
    </xdr:from>
    <xdr:to>
      <xdr:col>3</xdr:col>
      <xdr:colOff>857250</xdr:colOff>
      <xdr:row>30</xdr:row>
      <xdr:rowOff>114300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786BA3C5-C117-B882-C868-3E74097327A5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786BA3C5-C117-B882-C868-3E74097327A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1447800</xdr:colOff>
      <xdr:row>28</xdr:row>
      <xdr:rowOff>28576</xdr:rowOff>
    </xdr:from>
    <xdr:to>
      <xdr:col>2</xdr:col>
      <xdr:colOff>161925</xdr:colOff>
      <xdr:row>32</xdr:row>
      <xdr:rowOff>238126</xdr:rowOff>
    </xdr:to>
    <xdr:sp macro="" textlink="">
      <xdr:nvSpPr>
        <xdr:cNvPr id="3" name="Arrow: Curved Right 2">
          <a:extLst>
            <a:ext uri="{FF2B5EF4-FFF2-40B4-BE49-F238E27FC236}">
              <a16:creationId xmlns:a16="http://schemas.microsoft.com/office/drawing/2014/main" id="{599F42DA-CA3B-9332-6FC3-6D8E48839117}"/>
            </a:ext>
          </a:extLst>
        </xdr:cNvPr>
        <xdr:cNvSpPr/>
      </xdr:nvSpPr>
      <xdr:spPr>
        <a:xfrm>
          <a:off x="1819275" y="5676901"/>
          <a:ext cx="457200" cy="971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114300</xdr:rowOff>
    </xdr:to>
    <xdr:sp macro="" textlink="">
      <xdr:nvSpPr>
        <xdr:cNvPr id="1025" name="AutoShape 1" descr="Compact your chats and see more messages">
          <a:extLst>
            <a:ext uri="{FF2B5EF4-FFF2-40B4-BE49-F238E27FC236}">
              <a16:creationId xmlns:a16="http://schemas.microsoft.com/office/drawing/2014/main" id="{5E4C683C-C6EC-8589-3F02-6CA6AF3A8FBC}"/>
            </a:ext>
          </a:extLst>
        </xdr:cNvPr>
        <xdr:cNvSpPr>
          <a:spLocks noChangeAspect="1" noChangeArrowheads="1"/>
        </xdr:cNvSpPr>
      </xdr:nvSpPr>
      <xdr:spPr bwMode="auto">
        <a:xfrm>
          <a:off x="6324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752476</xdr:colOff>
      <xdr:row>0</xdr:row>
      <xdr:rowOff>76201</xdr:rowOff>
    </xdr:from>
    <xdr:to>
      <xdr:col>4</xdr:col>
      <xdr:colOff>800101</xdr:colOff>
      <xdr:row>4</xdr:row>
      <xdr:rowOff>46125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1B4A45E-606C-5BAB-B8B0-617E94E68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76201"/>
          <a:ext cx="4191000" cy="836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786BA3C5-C117-B882-C868-3E74097327A5}">
  <we:reference id="wa102957665" version="1.3.0.0" store="en-US" storeType="OMEX"/>
  <we:alternateReferences>
    <we:reference id="WA102957665" version="1.3.0.0" store="WA102957665" storeType="OMEX"/>
  </we:alternateReferences>
  <we:properties>
    <we:property name="opt_cal_sys" value="21"/>
    <we:property name="opt_confirm" value="true"/>
    <we:property name="opt_month" value="&quot;2023-08-01&quot;"/>
    <we:property name="opt_size" value="0"/>
    <we:property name="opt_theme" value="1"/>
    <we:property name="opt_wn" value="false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FDF89-B3F5-4ECA-AFA4-C4B089016197}">
  <dimension ref="A4:J38"/>
  <sheetViews>
    <sheetView tabSelected="1" zoomScaleNormal="100" workbookViewId="0"/>
  </sheetViews>
  <sheetFormatPr defaultRowHeight="15" x14ac:dyDescent="0.25"/>
  <cols>
    <col min="1" max="1" width="6" customWidth="1"/>
    <col min="2" max="2" width="26.140625" bestFit="1" customWidth="1"/>
    <col min="3" max="3" width="16.42578125" customWidth="1"/>
    <col min="4" max="4" width="19.5703125" bestFit="1" customWidth="1"/>
    <col min="5" max="5" width="13.28515625" customWidth="1"/>
    <col min="6" max="6" width="13.85546875" customWidth="1"/>
    <col min="7" max="7" width="73.85546875" customWidth="1"/>
  </cols>
  <sheetData>
    <row r="4" spans="1:7" ht="23.25" x14ac:dyDescent="0.35">
      <c r="D4" s="11"/>
      <c r="E4" s="10"/>
      <c r="F4" s="10"/>
    </row>
    <row r="6" spans="1:7" ht="11.25" customHeight="1" x14ac:dyDescent="0.25"/>
    <row r="7" spans="1:7" ht="18.75" x14ac:dyDescent="0.3">
      <c r="D7" s="36" t="s">
        <v>41</v>
      </c>
      <c r="E7" s="46"/>
      <c r="F7" s="47"/>
    </row>
    <row r="8" spans="1:7" ht="5.25" customHeight="1" thickBot="1" x14ac:dyDescent="0.3">
      <c r="D8" s="27"/>
    </row>
    <row r="9" spans="1:7" ht="33" customHeight="1" thickBot="1" x14ac:dyDescent="0.3">
      <c r="A9" s="9" t="s">
        <v>4</v>
      </c>
      <c r="B9" s="28" t="s">
        <v>44</v>
      </c>
      <c r="C9" s="33" t="s">
        <v>26</v>
      </c>
      <c r="D9" s="31" t="s">
        <v>43</v>
      </c>
      <c r="E9" s="7" t="s">
        <v>2</v>
      </c>
      <c r="F9" s="8" t="s">
        <v>3</v>
      </c>
    </row>
    <row r="10" spans="1:7" ht="15.75" x14ac:dyDescent="0.25">
      <c r="A10" s="3" t="s">
        <v>0</v>
      </c>
      <c r="B10" s="32" t="s">
        <v>6</v>
      </c>
      <c r="C10" s="43"/>
      <c r="D10" s="41" t="s">
        <v>24</v>
      </c>
      <c r="E10" s="38" t="s">
        <v>24</v>
      </c>
      <c r="F10" s="38" t="s">
        <v>24</v>
      </c>
    </row>
    <row r="11" spans="1:7" ht="15.75" x14ac:dyDescent="0.25">
      <c r="A11" s="4" t="s">
        <v>9</v>
      </c>
      <c r="B11" s="29" t="s">
        <v>8</v>
      </c>
      <c r="C11" s="44"/>
      <c r="D11" s="42">
        <f>C10</f>
        <v>0</v>
      </c>
      <c r="E11" s="39" t="s">
        <v>31</v>
      </c>
      <c r="F11" s="37">
        <f>C10+45</f>
        <v>45</v>
      </c>
      <c r="G11" s="2" t="str">
        <f>IF(ISBLANK(C11),"",IF(OR(C11&lt;D11,C11&gt;F11),"ENROLLMENT VISIT IS OUTSIDE OF ACCEPTABLE VISIT WINDOWS!",""))</f>
        <v/>
      </c>
    </row>
    <row r="12" spans="1:7" ht="15.75" x14ac:dyDescent="0.25">
      <c r="A12" s="4" t="s">
        <v>10</v>
      </c>
      <c r="B12" s="29" t="s">
        <v>18</v>
      </c>
      <c r="C12" s="43"/>
      <c r="D12" s="42">
        <f>C11+1</f>
        <v>1</v>
      </c>
      <c r="E12" s="37">
        <f>C11+1</f>
        <v>1</v>
      </c>
      <c r="F12" s="37">
        <f>C11+3</f>
        <v>3</v>
      </c>
      <c r="G12" s="2" t="str">
        <f>IF(ISBLANK(C12),"",IF(OR(C12&lt;D12,C12&gt;F12),"V3 24-72 HR. PHONE CHECK VISIT IS OUTSIDE OF ACCEPTABLE VISIT WINDOWS!",""))</f>
        <v/>
      </c>
    </row>
    <row r="13" spans="1:7" ht="15.75" x14ac:dyDescent="0.25">
      <c r="A13" s="4" t="s">
        <v>11</v>
      </c>
      <c r="B13" s="29" t="s">
        <v>19</v>
      </c>
      <c r="C13" s="43"/>
      <c r="D13" s="42">
        <f>C11+5</f>
        <v>5</v>
      </c>
      <c r="E13" s="37">
        <f>C11+7</f>
        <v>7</v>
      </c>
      <c r="F13" s="37">
        <f>C11+9</f>
        <v>9</v>
      </c>
      <c r="G13" s="2" t="str">
        <f>IF(ISBLANK(C13),"",IF(OR(C13&lt;D13,C13&gt;F13),"WEEK 1 PHONE CHECK VISIT IS OUTSIDE OF ACCEPTABLE VISIT WINDOWS!",""))</f>
        <v/>
      </c>
    </row>
    <row r="14" spans="1:7" ht="15.75" x14ac:dyDescent="0.25">
      <c r="A14" s="4" t="s">
        <v>12</v>
      </c>
      <c r="B14" s="29" t="s">
        <v>20</v>
      </c>
      <c r="C14" s="43"/>
      <c r="D14" s="42">
        <f>C11+12</f>
        <v>12</v>
      </c>
      <c r="E14" s="37">
        <f>C11+14</f>
        <v>14</v>
      </c>
      <c r="F14" s="37">
        <f>C11+16</f>
        <v>16</v>
      </c>
      <c r="G14" s="2" t="str">
        <f>IF(ISBLANK(C14),"",IF(OR(C14&lt;D14,C14&gt;F14),"WEEK 2 PHONE CHECK VISIT IS OUTSIDE OF ACCEPTABLE VISIT WINDOWS!",""))</f>
        <v/>
      </c>
    </row>
    <row r="15" spans="1:7" ht="15.75" x14ac:dyDescent="0.25">
      <c r="A15" s="4" t="s">
        <v>13</v>
      </c>
      <c r="B15" s="29" t="s">
        <v>42</v>
      </c>
      <c r="C15" s="44"/>
      <c r="D15" s="41" t="s">
        <v>25</v>
      </c>
      <c r="E15" s="37">
        <f>C11+28</f>
        <v>28</v>
      </c>
      <c r="F15" s="37">
        <f>C11+42</f>
        <v>42</v>
      </c>
      <c r="G15" s="2" t="str">
        <f>IF(ISBLANK(C15),"",IF(OR(C15&lt;E15,C15&gt;F15),"WEEK 4 CLINIC VISIT IS OUTSIDE OF ACCEPTABLE VISIT WINDOWS!",""))</f>
        <v/>
      </c>
    </row>
    <row r="16" spans="1:7" ht="15.75" x14ac:dyDescent="0.25">
      <c r="A16" s="4" t="s">
        <v>14</v>
      </c>
      <c r="B16" s="29" t="s">
        <v>18</v>
      </c>
      <c r="C16" s="43"/>
      <c r="D16" s="42">
        <f>C15+1</f>
        <v>1</v>
      </c>
      <c r="E16" s="37">
        <f>C15+1</f>
        <v>1</v>
      </c>
      <c r="F16" s="37">
        <f>C15+3</f>
        <v>3</v>
      </c>
      <c r="G16" s="2" t="str">
        <f>IF(ISBLANK(C16),"",IF(OR(C16&lt;D16,C16&gt;F16),"V7 24-72 HR. PHONE CHECK VISIT IS OUTSIDE OF ACCEPTABLE VISIT WINDOWS!",""))</f>
        <v/>
      </c>
    </row>
    <row r="17" spans="1:10" ht="15.75" x14ac:dyDescent="0.25">
      <c r="A17" s="4" t="s">
        <v>15</v>
      </c>
      <c r="B17" s="29" t="s">
        <v>21</v>
      </c>
      <c r="C17" s="43"/>
      <c r="D17" s="42">
        <f>C15+12</f>
        <v>12</v>
      </c>
      <c r="E17" s="37">
        <f>C15+14</f>
        <v>14</v>
      </c>
      <c r="F17" s="37">
        <f>C15+16</f>
        <v>16</v>
      </c>
      <c r="G17" s="2" t="str">
        <f>IF(ISBLANK(C17),"",IF(OR(C17&lt;D17,C17&gt;F17),"WEEK 6 PHONE CHECK VISIT IS OUTSIDE OF ACCEPTABLE VISIT WINDOWS!",""))</f>
        <v/>
      </c>
      <c r="J17" s="1"/>
    </row>
    <row r="18" spans="1:10" ht="15.75" x14ac:dyDescent="0.25">
      <c r="A18" s="4" t="s">
        <v>16</v>
      </c>
      <c r="B18" s="29" t="s">
        <v>22</v>
      </c>
      <c r="C18" s="44"/>
      <c r="D18" s="41" t="s">
        <v>25</v>
      </c>
      <c r="E18" s="37">
        <f>C15+28</f>
        <v>28</v>
      </c>
      <c r="F18" s="37">
        <f>C15+42</f>
        <v>42</v>
      </c>
      <c r="G18" s="2" t="str">
        <f>IF(ISBLANK(C18),"",IF(OR(C18&lt;E18,C18&gt;F18),"WEEK 8 CLINIC FOLLOW_UP VISIT IS OUTSIDE OF ACCEPTABLE VISIT WINDOWS!",""))</f>
        <v/>
      </c>
    </row>
    <row r="19" spans="1:10" ht="16.5" thickBot="1" x14ac:dyDescent="0.3">
      <c r="A19" s="5" t="s">
        <v>17</v>
      </c>
      <c r="B19" s="30" t="s">
        <v>23</v>
      </c>
      <c r="C19" s="43"/>
      <c r="D19" s="42">
        <f>C18+5</f>
        <v>5</v>
      </c>
      <c r="E19" s="37">
        <f>C18+7</f>
        <v>7</v>
      </c>
      <c r="F19" s="37">
        <f>C18+9</f>
        <v>9</v>
      </c>
      <c r="G19" s="2" t="str">
        <f>IF(ISBLANK(C19),"",IF(OR(C19&lt;D19,C19&gt;F19),"WEEK 9 FINAL PHONE CONTACT VISIT IS OUTSIDE OF ACCEPTABLE VISIT WINDOWS!",""))</f>
        <v/>
      </c>
    </row>
    <row r="20" spans="1:10" ht="9.75" customHeight="1" x14ac:dyDescent="0.25"/>
    <row r="21" spans="1:10" x14ac:dyDescent="0.25">
      <c r="F21" s="24" t="s">
        <v>49</v>
      </c>
    </row>
    <row r="22" spans="1:10" x14ac:dyDescent="0.25">
      <c r="D22" s="1"/>
    </row>
    <row r="23" spans="1:10" x14ac:dyDescent="0.25">
      <c r="E23" s="1"/>
    </row>
    <row r="24" spans="1:10" x14ac:dyDescent="0.25">
      <c r="B24" s="1"/>
    </row>
    <row r="33" spans="1:6" ht="19.5" x14ac:dyDescent="0.35">
      <c r="C33" s="40" t="s">
        <v>47</v>
      </c>
    </row>
    <row r="34" spans="1:6" ht="19.5" x14ac:dyDescent="0.35">
      <c r="C34" s="40" t="s">
        <v>46</v>
      </c>
    </row>
    <row r="36" spans="1:6" x14ac:dyDescent="0.25">
      <c r="A36" s="48" t="s">
        <v>48</v>
      </c>
      <c r="B36" s="49"/>
      <c r="C36" s="49"/>
      <c r="D36" s="49"/>
      <c r="E36" s="49"/>
      <c r="F36" s="50"/>
    </row>
    <row r="37" spans="1:6" x14ac:dyDescent="0.25">
      <c r="A37" s="51"/>
      <c r="B37" s="52"/>
      <c r="C37" s="52"/>
      <c r="D37" s="52"/>
      <c r="E37" s="52"/>
      <c r="F37" s="53"/>
    </row>
    <row r="38" spans="1:6" x14ac:dyDescent="0.25">
      <c r="A38" s="54"/>
      <c r="B38" s="55"/>
      <c r="C38" s="55"/>
      <c r="D38" s="55"/>
      <c r="E38" s="55"/>
      <c r="F38" s="56"/>
    </row>
  </sheetData>
  <mergeCells count="2">
    <mergeCell ref="E7:F7"/>
    <mergeCell ref="A36:F38"/>
  </mergeCells>
  <conditionalFormatting sqref="C11">
    <cfRule type="expression" dxfId="21" priority="19">
      <formula>$G$11="ENROLLMENT VISIT IS OUTSIDE OF ACCEPTABLE VISIT WINDOWS!"</formula>
    </cfRule>
    <cfRule type="containsBlanks" dxfId="20" priority="20">
      <formula>LEN(TRIM(C11))=0</formula>
    </cfRule>
  </conditionalFormatting>
  <conditionalFormatting sqref="C12">
    <cfRule type="expression" dxfId="19" priority="24">
      <formula>$G$12="V3 24-72 HR. PHONE CHECK VISIT IS OUTSIDE OF ACCEPTABLE VISIT WINDOWS!"</formula>
    </cfRule>
    <cfRule type="containsBlanks" dxfId="18" priority="27">
      <formula>LEN(TRIM(C12))=0</formula>
    </cfRule>
  </conditionalFormatting>
  <conditionalFormatting sqref="C13">
    <cfRule type="containsBlanks" dxfId="17" priority="14">
      <formula>LEN(TRIM(C13))=0</formula>
    </cfRule>
    <cfRule type="expression" dxfId="16" priority="16">
      <formula>$G$13="WEEK 1 PHONE CHECK VISIT IS OUTSIDE OF ACCEPTABLE VISIT WINDOWS!"</formula>
    </cfRule>
  </conditionalFormatting>
  <conditionalFormatting sqref="C14">
    <cfRule type="expression" dxfId="15" priority="15">
      <formula>$G$14="WEEK 2 PHONE CHECK VISIT IS OUTSIDE OF ACCEPTABLE VISIT WINDOWS!"</formula>
    </cfRule>
    <cfRule type="containsBlanks" dxfId="14" priority="17">
      <formula>LEN(TRIM(C14))=0</formula>
    </cfRule>
  </conditionalFormatting>
  <conditionalFormatting sqref="C15">
    <cfRule type="expression" dxfId="13" priority="11">
      <formula>$G$15="WEEK 4 CLINIC VISIT IS OUTSIDE OF ACCEPTABLE VISIT WINDOWS!"</formula>
    </cfRule>
    <cfRule type="containsBlanks" dxfId="12" priority="12">
      <formula>LEN(TRIM(C15))=0</formula>
    </cfRule>
  </conditionalFormatting>
  <conditionalFormatting sqref="C16">
    <cfRule type="expression" dxfId="11" priority="9">
      <formula>$G$16="V7 24-72 HR. PHONE CHECK VISIT IS OUTSIDE OF ACCEPTABLE VISIT WINDOWS!"</formula>
    </cfRule>
    <cfRule type="containsBlanks" dxfId="10" priority="10">
      <formula>LEN(TRIM(C16))=0</formula>
    </cfRule>
  </conditionalFormatting>
  <conditionalFormatting sqref="C17">
    <cfRule type="expression" dxfId="9" priority="7">
      <formula>$G$17="WEEK 6 PHONE CHECK VISIT IS OUTSIDE OF ACCEPTABLE VISIT WINDOWS!"</formula>
    </cfRule>
    <cfRule type="containsBlanks" dxfId="8" priority="8">
      <formula>LEN(TRIM(C17))=0</formula>
    </cfRule>
  </conditionalFormatting>
  <conditionalFormatting sqref="C18">
    <cfRule type="expression" dxfId="7" priority="5">
      <formula>$G$18="WEEK 8 CLINIC FOLLOW_UP VISIT IS OUTSIDE OF ACCEPTABLE VISIT WINDOWS!"</formula>
    </cfRule>
    <cfRule type="containsBlanks" dxfId="6" priority="6">
      <formula>LEN(TRIM(C18))=0</formula>
    </cfRule>
  </conditionalFormatting>
  <conditionalFormatting sqref="C19">
    <cfRule type="expression" dxfId="5" priority="3">
      <formula>$G$19="WEEK 9 FINAL PHONE CONTACT VISIT IS OUTSIDE OF ACCEPTABLE VISIT WINDOWS!"</formula>
    </cfRule>
    <cfRule type="containsBlanks" dxfId="4" priority="4">
      <formula>LEN(TRIM(C19))=0</formula>
    </cfRule>
  </conditionalFormatting>
  <conditionalFormatting sqref="D11:D17">
    <cfRule type="cellIs" dxfId="3" priority="1" operator="lessThan">
      <formula>367</formula>
    </cfRule>
  </conditionalFormatting>
  <conditionalFormatting sqref="D18">
    <cfRule type="cellIs" dxfId="2" priority="23" operator="lessThan">
      <formula>367</formula>
    </cfRule>
  </conditionalFormatting>
  <conditionalFormatting sqref="D19">
    <cfRule type="cellIs" dxfId="1" priority="2" operator="lessThan">
      <formula>367</formula>
    </cfRule>
  </conditionalFormatting>
  <conditionalFormatting sqref="D11:F11 E12:F19">
    <cfRule type="cellIs" dxfId="0" priority="22" operator="lessThan">
      <formula>367</formula>
    </cfRule>
  </conditionalFormatting>
  <pageMargins left="0.53" right="0.22" top="0.75" bottom="0.9" header="0.3" footer="0.35"/>
  <pageSetup orientation="portrait" r:id="rId1"/>
  <headerFooter>
    <oddFooter>&amp;L&amp;B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8788-02ED-4AC0-AC87-9A4408DACE2E}">
  <dimension ref="A1:G13"/>
  <sheetViews>
    <sheetView workbookViewId="0">
      <selection activeCell="E15" sqref="E15"/>
    </sheetView>
  </sheetViews>
  <sheetFormatPr defaultRowHeight="15" x14ac:dyDescent="0.25"/>
  <cols>
    <col min="1" max="1" width="5.42578125" customWidth="1"/>
    <col min="2" max="2" width="26.140625" bestFit="1" customWidth="1"/>
    <col min="3" max="3" width="11.42578125" customWidth="1"/>
    <col min="4" max="4" width="25.5703125" bestFit="1" customWidth="1"/>
    <col min="5" max="5" width="26" bestFit="1" customWidth="1"/>
    <col min="6" max="6" width="27.140625" bestFit="1" customWidth="1"/>
  </cols>
  <sheetData>
    <row r="1" spans="1:7" ht="15.75" x14ac:dyDescent="0.25">
      <c r="A1" s="27" t="s">
        <v>27</v>
      </c>
    </row>
    <row r="2" spans="1:7" ht="30.75" thickBot="1" x14ac:dyDescent="0.3">
      <c r="A2" s="25" t="s">
        <v>4</v>
      </c>
      <c r="B2" s="12" t="s">
        <v>5</v>
      </c>
      <c r="C2" s="25" t="s">
        <v>7</v>
      </c>
      <c r="D2" s="26" t="s">
        <v>1</v>
      </c>
      <c r="E2" s="26" t="s">
        <v>2</v>
      </c>
      <c r="F2" s="26" t="s">
        <v>3</v>
      </c>
    </row>
    <row r="3" spans="1:7" ht="15.75" thickBot="1" x14ac:dyDescent="0.3">
      <c r="A3" s="13" t="s">
        <v>0</v>
      </c>
      <c r="B3" s="13" t="s">
        <v>6</v>
      </c>
      <c r="C3" s="19"/>
      <c r="D3" s="6" t="s">
        <v>24</v>
      </c>
      <c r="E3" s="6" t="s">
        <v>24</v>
      </c>
      <c r="F3" s="6" t="s">
        <v>24</v>
      </c>
    </row>
    <row r="4" spans="1:7" ht="16.5" thickBot="1" x14ac:dyDescent="0.3">
      <c r="A4" s="13" t="s">
        <v>9</v>
      </c>
      <c r="B4" s="14" t="s">
        <v>8</v>
      </c>
      <c r="C4" s="23"/>
      <c r="D4" s="20" t="s">
        <v>30</v>
      </c>
      <c r="E4" s="6" t="s">
        <v>32</v>
      </c>
      <c r="F4" s="20" t="s">
        <v>40</v>
      </c>
    </row>
    <row r="5" spans="1:7" ht="15.75" x14ac:dyDescent="0.25">
      <c r="A5" s="13" t="s">
        <v>10</v>
      </c>
      <c r="B5" s="14" t="s">
        <v>18</v>
      </c>
      <c r="C5" s="35"/>
      <c r="D5" s="22" t="s">
        <v>28</v>
      </c>
      <c r="E5" s="22" t="s">
        <v>28</v>
      </c>
      <c r="F5" s="22" t="s">
        <v>29</v>
      </c>
    </row>
    <row r="6" spans="1:7" ht="15.75" x14ac:dyDescent="0.25">
      <c r="A6" s="13" t="s">
        <v>11</v>
      </c>
      <c r="B6" s="13" t="s">
        <v>19</v>
      </c>
      <c r="C6" s="17"/>
      <c r="D6" s="22" t="s">
        <v>33</v>
      </c>
      <c r="E6" s="22" t="s">
        <v>34</v>
      </c>
      <c r="F6" s="22" t="s">
        <v>35</v>
      </c>
    </row>
    <row r="7" spans="1:7" ht="16.5" thickBot="1" x14ac:dyDescent="0.3">
      <c r="A7" s="13" t="s">
        <v>12</v>
      </c>
      <c r="B7" s="13" t="s">
        <v>20</v>
      </c>
      <c r="C7" s="16"/>
      <c r="D7" s="22" t="s">
        <v>38</v>
      </c>
      <c r="E7" s="22" t="s">
        <v>37</v>
      </c>
      <c r="F7" s="22" t="s">
        <v>36</v>
      </c>
    </row>
    <row r="8" spans="1:7" ht="16.5" thickBot="1" x14ac:dyDescent="0.3">
      <c r="A8" s="13" t="s">
        <v>13</v>
      </c>
      <c r="B8" s="14" t="s">
        <v>42</v>
      </c>
      <c r="C8" s="18"/>
      <c r="D8" s="15" t="s">
        <v>25</v>
      </c>
      <c r="E8" s="22" t="s">
        <v>39</v>
      </c>
      <c r="F8" s="22" t="s">
        <v>45</v>
      </c>
    </row>
    <row r="9" spans="1:7" ht="15.75" x14ac:dyDescent="0.25">
      <c r="A9" s="13" t="s">
        <v>14</v>
      </c>
      <c r="B9" s="13" t="s">
        <v>18</v>
      </c>
      <c r="C9" s="17"/>
      <c r="D9" s="21" t="s">
        <v>50</v>
      </c>
      <c r="E9" s="21" t="s">
        <v>50</v>
      </c>
      <c r="F9" s="21" t="s">
        <v>51</v>
      </c>
    </row>
    <row r="10" spans="1:7" ht="16.5" thickBot="1" x14ac:dyDescent="0.3">
      <c r="A10" s="13" t="s">
        <v>15</v>
      </c>
      <c r="B10" s="13" t="s">
        <v>21</v>
      </c>
      <c r="C10" s="6"/>
      <c r="D10" s="21" t="s">
        <v>58</v>
      </c>
      <c r="E10" s="21" t="s">
        <v>59</v>
      </c>
      <c r="F10" s="21" t="s">
        <v>57</v>
      </c>
      <c r="G10" s="2"/>
    </row>
    <row r="11" spans="1:7" ht="15.75" x14ac:dyDescent="0.25">
      <c r="A11" s="13" t="s">
        <v>16</v>
      </c>
      <c r="B11" s="13" t="s">
        <v>22</v>
      </c>
      <c r="C11" s="34"/>
      <c r="D11" s="6" t="s">
        <v>25</v>
      </c>
      <c r="E11" s="21" t="s">
        <v>52</v>
      </c>
      <c r="F11" s="21" t="s">
        <v>53</v>
      </c>
    </row>
    <row r="12" spans="1:7" ht="15.75" x14ac:dyDescent="0.25">
      <c r="A12" s="13" t="s">
        <v>17</v>
      </c>
      <c r="B12" s="14" t="s">
        <v>23</v>
      </c>
      <c r="C12" s="6"/>
      <c r="D12" s="45" t="s">
        <v>54</v>
      </c>
      <c r="E12" s="45" t="s">
        <v>55</v>
      </c>
      <c r="F12" s="45" t="s">
        <v>56</v>
      </c>
      <c r="G12" s="2"/>
    </row>
    <row r="13" spans="1:7" x14ac:dyDescent="0.25">
      <c r="F13" s="24" t="s">
        <v>49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MATRIX-002 Scheduler</vt:lpstr>
      <vt:lpstr>Calculations Map</vt:lpstr>
      <vt:lpstr>'MATRIX-002 Scheduler'!Print_Area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Crowe, David</dc:creator>
  <cp:lastModifiedBy>Crowe, David</cp:lastModifiedBy>
  <cp:lastPrinted>2023-07-31T20:25:11Z</cp:lastPrinted>
  <dcterms:created xsi:type="dcterms:W3CDTF">2023-05-26T23:30:46Z</dcterms:created>
  <dcterms:modified xsi:type="dcterms:W3CDTF">2023-08-01T14:48:28Z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4b1be8-281e-475d-98b0-21c3457e5a46_Enabled">
    <vt:lpwstr>true</vt:lpwstr>
  </property>
  <property fmtid="{D5CDD505-2E9C-101B-9397-08002B2CF9AE}" pid="3" name="MSIP_Label_5e4b1be8-281e-475d-98b0-21c3457e5a46_SetDate">
    <vt:lpwstr>2023-05-26T23:30:46Z</vt:lpwstr>
  </property>
  <property fmtid="{D5CDD505-2E9C-101B-9397-08002B2CF9AE}" pid="4" name="MSIP_Label_5e4b1be8-281e-475d-98b0-21c3457e5a46_Method">
    <vt:lpwstr>Standard</vt:lpwstr>
  </property>
  <property fmtid="{D5CDD505-2E9C-101B-9397-08002B2CF9AE}" pid="5" name="MSIP_Label_5e4b1be8-281e-475d-98b0-21c3457e5a46_Name">
    <vt:lpwstr>Public</vt:lpwstr>
  </property>
  <property fmtid="{D5CDD505-2E9C-101B-9397-08002B2CF9AE}" pid="6" name="MSIP_Label_5e4b1be8-281e-475d-98b0-21c3457e5a46_SiteId">
    <vt:lpwstr>8b3dd73e-4e72-4679-b191-56da1588712b</vt:lpwstr>
  </property>
  <property fmtid="{D5CDD505-2E9C-101B-9397-08002B2CF9AE}" pid="7" name="MSIP_Label_5e4b1be8-281e-475d-98b0-21c3457e5a46_ActionId">
    <vt:lpwstr>3247b9a7-fca0-401f-91a0-98af74463531</vt:lpwstr>
  </property>
  <property fmtid="{D5CDD505-2E9C-101B-9397-08002B2CF9AE}" pid="8" name="MSIP_Label_5e4b1be8-281e-475d-98b0-21c3457e5a46_ContentBits">
    <vt:lpwstr>0</vt:lpwstr>
  </property>
</Properties>
</file>